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<sst xmlns="http://schemas.openxmlformats.org/spreadsheetml/2006/main" count="61" uniqueCount="58">
  <si>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Interval name</t>
  </si>
  <si>
    <t>Note name</t>
  </si>
  <si>
    <t>No. of semitones</t>
  </si>
  <si>
    <t>Harmonic fraction</t>
  </si>
  <si>
    <t>Harmonic series</t>
  </si>
  <si>
    <t>Harmonic octave 4 frequencies (Hz)</t>
  </si>
  <si>
    <t xml:space="preserve">             Equal             temperament</t>
  </si>
  <si>
    <t>ET octave 4 frequencies (Hz)</t>
  </si>
  <si>
    <t>Difference  (Hz)</t>
  </si>
  <si>
    <t>Difference  (cents)</t>
  </si>
  <si>
    <t>Thomas Young     well-temperament*</t>
  </si>
  <si>
    <t>WT octave 4 frequencies (Hz)</t>
  </si>
  <si>
    <t>Remark</t>
  </si>
  <si>
    <t>2^(1/12)</t>
  </si>
  <si>
    <t>perfect unison</t>
  </si>
  <si>
    <t>C</t>
  </si>
  <si>
    <t>1/1</t>
  </si>
  <si>
    <t>Middle C</t>
  </si>
  <si>
    <t>minor second</t>
  </si>
  <si>
    <t>C#</t>
  </si>
  <si>
    <t>15/14</t>
  </si>
  <si>
    <t>major second</t>
  </si>
  <si>
    <t>D</t>
  </si>
  <si>
    <t>9/8</t>
  </si>
  <si>
    <t>minor third</t>
  </si>
  <si>
    <t>D#</t>
  </si>
  <si>
    <t>6/5</t>
  </si>
  <si>
    <t>major third</t>
  </si>
  <si>
    <t>E</t>
  </si>
  <si>
    <t>5/4</t>
  </si>
  <si>
    <t>Major third</t>
  </si>
  <si>
    <t>perfect fourth</t>
  </si>
  <si>
    <t>F</t>
  </si>
  <si>
    <t>4/3</t>
  </si>
  <si>
    <t>tritone</t>
  </si>
  <si>
    <t>F#</t>
  </si>
  <si>
    <t>7/5</t>
  </si>
  <si>
    <t>perfect fifth</t>
  </si>
  <si>
    <t>G</t>
  </si>
  <si>
    <t>3/2</t>
  </si>
  <si>
    <t>Perfect fifth</t>
  </si>
  <si>
    <t>minor sixth</t>
  </si>
  <si>
    <t>G#</t>
  </si>
  <si>
    <t>8/5</t>
  </si>
  <si>
    <t>major sixth</t>
  </si>
  <si>
    <t>A</t>
  </si>
  <si>
    <t>5/3</t>
  </si>
  <si>
    <t>A4 = 440</t>
  </si>
  <si>
    <t>minor seventh</t>
  </si>
  <si>
    <t>A#</t>
  </si>
  <si>
    <t>9/5</t>
  </si>
  <si>
    <t>major seventh</t>
  </si>
  <si>
    <t>B</t>
  </si>
  <si>
    <t>15/8</t>
  </si>
  <si>
    <t>perfect octave</t>
  </si>
  <si>
    <t>2/1</t>
  </si>
  <si>
    <t xml:space="preserve"> * Reference: Well vs. Equal Temperament http://www.math.uwaterloo.ca/~mrubinst/tuning/tuning.html</t>
  </si>
  <si>
    <t>Hear the difference (Bach's Bb minor Prelude from the Well Tempered Clavier):        https://www.youtube.com/watch?v=6OxXE3GLgJk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</si>
</sst>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"/>
    <numFmt numFmtId="166" formatCode="@"/>
    <numFmt numFmtId="167" formatCode="0.000"/>
    <numFmt numFmtId="168" formatCode="0.0"/>
  </numFmts>
  <fonts count="2">
    <font>
      <sz val="10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 vertical="center" textRotation="90" wrapText="1"/>
    </xf>
    <xf numFmtId="164" fontId="0" fillId="2" borderId="1" xfId="0" applyFont="1" applyFill="1" applyBorder="1" applyAlignment="1">
      <alignment horizontal="center" vertical="center" textRotation="90" wrapText="1"/>
    </xf>
    <xf numFmtId="164" fontId="0" fillId="3" borderId="1" xfId="0" applyFont="1" applyFill="1" applyBorder="1" applyAlignment="1">
      <alignment horizontal="center" vertical="center" textRotation="90" wrapText="1"/>
    </xf>
    <xf numFmtId="164" fontId="0" fillId="4" borderId="1" xfId="0" applyNumberFormat="1" applyFont="1" applyFill="1" applyBorder="1" applyAlignment="1">
      <alignment horizontal="center" vertical="center" textRotation="90" wrapText="1"/>
    </xf>
    <xf numFmtId="164" fontId="0" fillId="4" borderId="1" xfId="0" applyFont="1" applyFill="1" applyBorder="1" applyAlignment="1">
      <alignment horizontal="center" vertical="center" textRotation="90" wrapText="1"/>
    </xf>
    <xf numFmtId="164" fontId="0" fillId="5" borderId="1" xfId="0" applyFont="1" applyFill="1" applyBorder="1" applyAlignment="1">
      <alignment horizontal="center" vertical="center" textRotation="90" wrapText="1"/>
    </xf>
    <xf numFmtId="164" fontId="0" fillId="0" borderId="0" xfId="0" applyAlignment="1">
      <alignment horizontal="left" vertical="center" textRotation="90" wrapText="1"/>
    </xf>
    <xf numFmtId="164" fontId="1" fillId="6" borderId="1" xfId="0" applyFont="1" applyFill="1" applyBorder="1" applyAlignment="1">
      <alignment/>
    </xf>
    <xf numFmtId="164" fontId="1" fillId="6" borderId="1" xfId="0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/>
    </xf>
    <xf numFmtId="164" fontId="1" fillId="6" borderId="1" xfId="0" applyFont="1" applyFill="1" applyBorder="1" applyAlignment="1">
      <alignment textRotation="90" wrapText="1"/>
    </xf>
    <xf numFmtId="164" fontId="1" fillId="6" borderId="1" xfId="0" applyFont="1" applyFill="1" applyBorder="1" applyAlignment="1">
      <alignment horizontal="left" indent="1"/>
    </xf>
    <xf numFmtId="164" fontId="1" fillId="5" borderId="1" xfId="0" applyFont="1" applyFill="1" applyBorder="1" applyAlignment="1">
      <alignment horizontal="left" indent="1"/>
    </xf>
    <xf numFmtId="164" fontId="1" fillId="7" borderId="1" xfId="0" applyFont="1" applyFill="1" applyBorder="1" applyAlignment="1">
      <alignment/>
    </xf>
    <xf numFmtId="164" fontId="1" fillId="7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167" fontId="1" fillId="4" borderId="1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167" fontId="1" fillId="5" borderId="1" xfId="0" applyNumberFormat="1" applyFont="1" applyFill="1" applyBorder="1" applyAlignment="1">
      <alignment/>
    </xf>
    <xf numFmtId="168" fontId="1" fillId="5" borderId="1" xfId="0" applyNumberFormat="1" applyFont="1" applyFill="1" applyBorder="1" applyAlignment="1">
      <alignment/>
    </xf>
    <xf numFmtId="164" fontId="1" fillId="0" borderId="1" xfId="0" applyFont="1" applyBorder="1" applyAlignment="1">
      <alignment horizontal="left" inden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5" borderId="1" xfId="0" applyFont="1" applyFill="1" applyBorder="1" applyAlignment="1">
      <alignment/>
    </xf>
    <xf numFmtId="166" fontId="1" fillId="3" borderId="2" xfId="0" applyNumberFormat="1" applyFont="1" applyFill="1" applyBorder="1" applyAlignment="1">
      <alignment horizontal="center"/>
    </xf>
    <xf numFmtId="168" fontId="1" fillId="4" borderId="2" xfId="0" applyNumberFormat="1" applyFont="1" applyFill="1" applyBorder="1" applyAlignment="1">
      <alignment/>
    </xf>
    <xf numFmtId="168" fontId="1" fillId="5" borderId="2" xfId="0" applyNumberFormat="1" applyFont="1" applyFill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left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G19" sqref="G19"/>
    </sheetView>
  </sheetViews>
  <sheetFormatPr defaultColWidth="12.57421875" defaultRowHeight="12.75"/>
  <cols>
    <col min="1" max="1" width="13.140625" style="0" customWidth="1"/>
    <col min="2" max="3" width="3.421875" style="0" customWidth="1"/>
    <col min="4" max="4" width="4.8515625" style="1" customWidth="1"/>
    <col min="5" max="5" width="5.28125" style="0" customWidth="1"/>
    <col min="6" max="6" width="5.421875" style="0" customWidth="1"/>
    <col min="7" max="7" width="5.57421875" style="0" customWidth="1"/>
    <col min="8" max="8" width="4.8515625" style="0" customWidth="1"/>
    <col min="9" max="9" width="4.421875" style="0" customWidth="1"/>
    <col min="10" max="10" width="4.28125" style="0" customWidth="1"/>
    <col min="11" max="11" width="5.57421875" style="0" customWidth="1"/>
    <col min="12" max="12" width="4.8515625" style="0" customWidth="1"/>
    <col min="13" max="14" width="4.28125" style="0" customWidth="1"/>
    <col min="15" max="15" width="11.28125" style="0" customWidth="1"/>
    <col min="16" max="16" width="4.140625" style="0" customWidth="1"/>
    <col min="17" max="17" width="5.57421875" style="0" customWidth="1"/>
    <col min="18" max="18" width="3.57421875" style="0" customWidth="1"/>
    <col min="19" max="33" width="4.7109375" style="0" customWidth="1"/>
    <col min="34" max="16384" width="11.57421875" style="0" customWidth="1"/>
  </cols>
  <sheetData>
    <row r="1" spans="1:15" s="8" customFormat="1" ht="94.5" customHeight="1">
      <c r="A1" s="2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8</v>
      </c>
      <c r="N1" s="7" t="s">
        <v>9</v>
      </c>
      <c r="O1" s="2" t="s">
        <v>12</v>
      </c>
    </row>
    <row r="2" spans="1:15" ht="12.75">
      <c r="A2" s="9"/>
      <c r="B2" s="9"/>
      <c r="C2" s="10"/>
      <c r="D2" s="10"/>
      <c r="E2" s="9"/>
      <c r="F2" s="9"/>
      <c r="G2" s="11">
        <f>2^(1/12)</f>
        <v>1.0594630943592953</v>
      </c>
      <c r="H2" s="9"/>
      <c r="I2" s="9"/>
      <c r="J2" s="9"/>
      <c r="K2" s="12"/>
      <c r="L2" s="9"/>
      <c r="M2" s="9"/>
      <c r="N2" s="9"/>
      <c r="O2" s="13" t="s">
        <v>13</v>
      </c>
    </row>
    <row r="3" spans="1:15" ht="12.75">
      <c r="A3" s="14" t="s">
        <v>14</v>
      </c>
      <c r="B3" s="15" t="s">
        <v>15</v>
      </c>
      <c r="C3" s="16">
        <v>0</v>
      </c>
      <c r="D3" s="17" t="s">
        <v>16</v>
      </c>
      <c r="E3" s="18">
        <v>1</v>
      </c>
      <c r="F3" s="19">
        <v>261.626</v>
      </c>
      <c r="G3" s="20">
        <f>1</f>
        <v>1</v>
      </c>
      <c r="H3" s="21">
        <v>261.626</v>
      </c>
      <c r="I3" s="21">
        <f>H3-F3</f>
        <v>0</v>
      </c>
      <c r="J3" s="21">
        <f>H3-F3</f>
        <v>0</v>
      </c>
      <c r="K3" s="22">
        <v>1</v>
      </c>
      <c r="L3" s="23">
        <v>261.626</v>
      </c>
      <c r="M3" s="23">
        <f>L3-F3</f>
        <v>0</v>
      </c>
      <c r="N3" s="23">
        <f>M3</f>
        <v>0</v>
      </c>
      <c r="O3" s="24" t="s">
        <v>17</v>
      </c>
    </row>
    <row r="4" spans="1:15" ht="12.75">
      <c r="A4" s="24" t="s">
        <v>18</v>
      </c>
      <c r="B4" s="25" t="s">
        <v>19</v>
      </c>
      <c r="C4" s="26">
        <v>1</v>
      </c>
      <c r="D4" s="17" t="s">
        <v>20</v>
      </c>
      <c r="E4" s="18">
        <f>15/14</f>
        <v>1.0714285714285714</v>
      </c>
      <c r="F4" s="19">
        <f>E4*F3</f>
        <v>280.3135714285714</v>
      </c>
      <c r="G4" s="20">
        <f>2^(C4/12)</f>
        <v>1.0594630943592953</v>
      </c>
      <c r="H4" s="21">
        <f>G4*H3</f>
        <v>277.183091524845</v>
      </c>
      <c r="I4" s="21">
        <f>H4-F4</f>
        <v>-3.130479903726382</v>
      </c>
      <c r="J4" s="21">
        <f>1200*LOG(H4/F4,2)</f>
        <v>-19.44280826109697</v>
      </c>
      <c r="K4" s="22">
        <v>1.055730636</v>
      </c>
      <c r="L4" s="23">
        <f>K4*L3</f>
        <v>276.206583374136</v>
      </c>
      <c r="M4" s="23">
        <f>L4-F4</f>
        <v>-4.106988054435362</v>
      </c>
      <c r="N4" s="23">
        <f>1200*LOG(L4/F4,2)</f>
        <v>-25.55266535121709</v>
      </c>
      <c r="O4" s="24"/>
    </row>
    <row r="5" spans="1:15" ht="12.75">
      <c r="A5" s="24" t="s">
        <v>21</v>
      </c>
      <c r="B5" s="25" t="s">
        <v>22</v>
      </c>
      <c r="C5" s="26">
        <v>2</v>
      </c>
      <c r="D5" s="17" t="s">
        <v>23</v>
      </c>
      <c r="E5" s="18">
        <f>9/8</f>
        <v>1.125</v>
      </c>
      <c r="F5" s="19">
        <f>E5*F3</f>
        <v>294.32925</v>
      </c>
      <c r="G5" s="20">
        <f>2^(C5/12)</f>
        <v>1.122462048309373</v>
      </c>
      <c r="H5" s="21">
        <f>G5*H3</f>
        <v>293.665255850988</v>
      </c>
      <c r="I5" s="21">
        <f>H5-F5</f>
        <v>-0.6639941490120123</v>
      </c>
      <c r="J5" s="21">
        <f>1200*LOG(H5/F5,2)</f>
        <v>-3.910001730775059</v>
      </c>
      <c r="K5" s="22">
        <v>1.119771437</v>
      </c>
      <c r="L5" s="23">
        <f>K5*L3</f>
        <v>292.961321976562</v>
      </c>
      <c r="M5" s="23">
        <f>L5-F5</f>
        <v>-1.3679280234380258</v>
      </c>
      <c r="N5" s="23">
        <f>1200*LOG(L5/F5,2)</f>
        <v>-8.064859088738913</v>
      </c>
      <c r="O5" s="24"/>
    </row>
    <row r="6" spans="1:15" ht="12.75">
      <c r="A6" s="24" t="s">
        <v>24</v>
      </c>
      <c r="B6" s="25" t="s">
        <v>25</v>
      </c>
      <c r="C6" s="26">
        <v>3</v>
      </c>
      <c r="D6" s="17" t="s">
        <v>26</v>
      </c>
      <c r="E6" s="18">
        <f>6/5</f>
        <v>1.2</v>
      </c>
      <c r="F6" s="19">
        <f>E6*F3</f>
        <v>313.9512</v>
      </c>
      <c r="G6" s="20">
        <f>2^(C6/12)</f>
        <v>1.189207115002721</v>
      </c>
      <c r="H6" s="21">
        <f>G6*H3</f>
        <v>311.1275006697019</v>
      </c>
      <c r="I6" s="21">
        <f>H6-F6</f>
        <v>-2.8236993302980977</v>
      </c>
      <c r="J6" s="21">
        <f>1200*LOG(H6/F6,2)</f>
        <v>-15.641287000552527</v>
      </c>
      <c r="K6" s="27">
        <v>1.187696971</v>
      </c>
      <c r="L6" s="23">
        <f>K6*L3</f>
        <v>310.732407734846</v>
      </c>
      <c r="M6" s="23">
        <f>L6-F6</f>
        <v>-3.2187922651539793</v>
      </c>
      <c r="N6" s="23">
        <f>1200*LOG(L6/F6,2)</f>
        <v>-17.841134342880412</v>
      </c>
      <c r="O6" s="24"/>
    </row>
    <row r="7" spans="1:15" ht="12.75">
      <c r="A7" s="14" t="s">
        <v>27</v>
      </c>
      <c r="B7" s="15" t="s">
        <v>28</v>
      </c>
      <c r="C7" s="16">
        <v>4</v>
      </c>
      <c r="D7" s="28" t="s">
        <v>29</v>
      </c>
      <c r="E7" s="18">
        <f>5/4</f>
        <v>1.25</v>
      </c>
      <c r="F7" s="19">
        <f>E7*F3</f>
        <v>327.03249999999997</v>
      </c>
      <c r="G7" s="20">
        <f>2^(C7/12)</f>
        <v>1.2599210498948732</v>
      </c>
      <c r="H7" s="21">
        <f>G7*H3</f>
        <v>329.6281045997961</v>
      </c>
      <c r="I7" s="21">
        <f>H7-F7</f>
        <v>2.595604599796104</v>
      </c>
      <c r="J7" s="29">
        <f>1200*LOG(H7/F7,2)</f>
        <v>13.686286135165219</v>
      </c>
      <c r="K7" s="27">
        <v>1.253888072</v>
      </c>
      <c r="L7" s="23">
        <f>K7*L3</f>
        <v>328.049720725072</v>
      </c>
      <c r="M7" s="23">
        <f>L7-F7</f>
        <v>1.0172207250720362</v>
      </c>
      <c r="N7" s="30">
        <f>1200*LOG(L7/F7,2)</f>
        <v>5.376572632804034</v>
      </c>
      <c r="O7" s="24" t="s">
        <v>30</v>
      </c>
    </row>
    <row r="8" spans="1:15" ht="12.75">
      <c r="A8" s="24" t="s">
        <v>31</v>
      </c>
      <c r="B8" s="25" t="s">
        <v>32</v>
      </c>
      <c r="C8" s="26">
        <v>5</v>
      </c>
      <c r="D8" s="17" t="s">
        <v>33</v>
      </c>
      <c r="E8" s="18">
        <f>4/3</f>
        <v>1.3333333333333333</v>
      </c>
      <c r="F8" s="19">
        <f>E8*F3</f>
        <v>348.83466666666664</v>
      </c>
      <c r="G8" s="20">
        <f>2^(C8/12)</f>
        <v>1.3348398541700344</v>
      </c>
      <c r="H8" s="21">
        <f>G8*H3</f>
        <v>349.2288116870894</v>
      </c>
      <c r="I8" s="21">
        <f>H8-F8</f>
        <v>0.3941450204227408</v>
      </c>
      <c r="J8" s="21">
        <f>1200*LOG(H8/F8,2)</f>
        <v>1.9550008653872295</v>
      </c>
      <c r="K8" s="27">
        <v>1.3347454619999999</v>
      </c>
      <c r="L8" s="23">
        <f>K8*L3</f>
        <v>349.2041162412119</v>
      </c>
      <c r="M8" s="23">
        <f>L8-F8</f>
        <v>0.3694495745452855</v>
      </c>
      <c r="N8" s="23">
        <f>1200*LOG(L8/F8,2)</f>
        <v>1.8325736570811169</v>
      </c>
      <c r="O8" s="24"/>
    </row>
    <row r="9" spans="1:15" ht="12.75">
      <c r="A9" s="24" t="s">
        <v>34</v>
      </c>
      <c r="B9" s="25" t="s">
        <v>35</v>
      </c>
      <c r="C9" s="26">
        <v>6</v>
      </c>
      <c r="D9" s="17" t="s">
        <v>36</v>
      </c>
      <c r="E9" s="18">
        <f>7/5</f>
        <v>1.4</v>
      </c>
      <c r="F9" s="19">
        <f>E9*F3</f>
        <v>366.27639999999997</v>
      </c>
      <c r="G9" s="20">
        <f>2^(C9/12)</f>
        <v>1.4142135623730951</v>
      </c>
      <c r="H9" s="21">
        <f>G9*H3</f>
        <v>369.9950374694234</v>
      </c>
      <c r="I9" s="21">
        <f>H9-F9</f>
        <v>3.7186374694234132</v>
      </c>
      <c r="J9" s="21">
        <f>1200*LOG(H9/F9,2)</f>
        <v>17.487807395710007</v>
      </c>
      <c r="K9" s="27">
        <v>1.407640848</v>
      </c>
      <c r="L9" s="23">
        <f>K9*L3</f>
        <v>368.27544449884795</v>
      </c>
      <c r="M9" s="23">
        <f>L9-F9</f>
        <v>1.9990444988479794</v>
      </c>
      <c r="N9" s="23">
        <f>1200*LOG(L9/F9,2)</f>
        <v>9.422949440202002</v>
      </c>
      <c r="O9" s="24"/>
    </row>
    <row r="10" spans="1:15" ht="12.75">
      <c r="A10" s="14" t="s">
        <v>37</v>
      </c>
      <c r="B10" s="15" t="s">
        <v>38</v>
      </c>
      <c r="C10" s="16">
        <v>7</v>
      </c>
      <c r="D10" s="28" t="s">
        <v>39</v>
      </c>
      <c r="E10" s="18">
        <f>3/2</f>
        <v>1.5</v>
      </c>
      <c r="F10" s="19">
        <f>E10*F3</f>
        <v>392.43899999999996</v>
      </c>
      <c r="G10" s="20">
        <f>2^(C10/12)</f>
        <v>1.4983070768766815</v>
      </c>
      <c r="H10" s="21">
        <f>G10*H3</f>
        <v>391.99608729493866</v>
      </c>
      <c r="I10" s="21">
        <f>H10-F10</f>
        <v>-0.4429127050613033</v>
      </c>
      <c r="J10" s="29">
        <f>1200*LOG(H10/F10,2)</f>
        <v>-1.955000865387393</v>
      </c>
      <c r="K10" s="27">
        <v>1.496510232</v>
      </c>
      <c r="L10" s="23">
        <f>K10*L3</f>
        <v>391.52598595723197</v>
      </c>
      <c r="M10" s="23">
        <f>L10-F10</f>
        <v>-0.9130140427679976</v>
      </c>
      <c r="N10" s="30">
        <f>1200*LOG(L10/F10,2)</f>
        <v>-4.032429358574028</v>
      </c>
      <c r="O10" s="24" t="s">
        <v>40</v>
      </c>
    </row>
    <row r="11" spans="1:15" ht="12.75">
      <c r="A11" s="24" t="s">
        <v>41</v>
      </c>
      <c r="B11" s="25" t="s">
        <v>42</v>
      </c>
      <c r="C11" s="26">
        <v>8</v>
      </c>
      <c r="D11" s="17" t="s">
        <v>43</v>
      </c>
      <c r="E11" s="18">
        <f>8/5</f>
        <v>1.6</v>
      </c>
      <c r="F11" s="19">
        <f>E11*F3</f>
        <v>418.60159999999996</v>
      </c>
      <c r="G11" s="20">
        <f>2^(C11/12)</f>
        <v>1.5874010519681994</v>
      </c>
      <c r="H11" s="21">
        <f>G11*H3</f>
        <v>415.3053876222321</v>
      </c>
      <c r="I11" s="21">
        <f>H11-F11</f>
        <v>-3.2962123777678585</v>
      </c>
      <c r="J11" s="21">
        <f>1200*LOG(H11/F11,2)</f>
        <v>-13.686286135165306</v>
      </c>
      <c r="K11" s="27">
        <v>1.5835959609999999</v>
      </c>
      <c r="L11" s="23">
        <f>K11*L3</f>
        <v>414.3098768925859</v>
      </c>
      <c r="M11" s="23">
        <f>L11-F11</f>
        <v>-4.291723107414043</v>
      </c>
      <c r="N11" s="23">
        <f>1200*LOG(L11/F11,2)</f>
        <v>-17.841134707290713</v>
      </c>
      <c r="O11" s="24"/>
    </row>
    <row r="12" spans="1:15" ht="12.75">
      <c r="A12" s="24" t="s">
        <v>44</v>
      </c>
      <c r="B12" s="25" t="s">
        <v>45</v>
      </c>
      <c r="C12" s="26">
        <v>9</v>
      </c>
      <c r="D12" s="17" t="s">
        <v>46</v>
      </c>
      <c r="E12" s="18">
        <f>5/3</f>
        <v>1.6666666666666667</v>
      </c>
      <c r="F12" s="19">
        <f>E12*F3</f>
        <v>436.0433333333333</v>
      </c>
      <c r="G12" s="20">
        <f>2^(C12/12)</f>
        <v>1.681792830507429</v>
      </c>
      <c r="H12" s="21">
        <f>G12*H3</f>
        <v>440.00073107433656</v>
      </c>
      <c r="I12" s="21">
        <f>H12-F12</f>
        <v>3.9573977410032626</v>
      </c>
      <c r="J12" s="21">
        <f>1200*LOG(H12/F12,2)</f>
        <v>15.641287000552362</v>
      </c>
      <c r="K12" s="27">
        <v>1.675749414</v>
      </c>
      <c r="L12" s="23">
        <f>K12*L3</f>
        <v>438.41961618716397</v>
      </c>
      <c r="M12" s="23">
        <f>L12-F12</f>
        <v>2.3762828538306735</v>
      </c>
      <c r="N12" s="23">
        <f>1200*LOG(L12/F12,2)</f>
        <v>9.409002211601141</v>
      </c>
      <c r="O12" s="24" t="s">
        <v>47</v>
      </c>
    </row>
    <row r="13" spans="1:15" ht="12.75">
      <c r="A13" s="24" t="s">
        <v>48</v>
      </c>
      <c r="B13" s="25" t="s">
        <v>49</v>
      </c>
      <c r="C13" s="26">
        <v>10</v>
      </c>
      <c r="D13" s="17" t="s">
        <v>50</v>
      </c>
      <c r="E13" s="18">
        <f>9/5</f>
        <v>1.8</v>
      </c>
      <c r="F13" s="19">
        <f>E13*F3</f>
        <v>470.92679999999996</v>
      </c>
      <c r="G13" s="20">
        <f>2^(C13/12)</f>
        <v>1.7817974362806785</v>
      </c>
      <c r="H13" s="21">
        <f>G13*H3</f>
        <v>466.16453606436875</v>
      </c>
      <c r="I13" s="21">
        <f>H13-F13</f>
        <v>-4.762263935631211</v>
      </c>
      <c r="J13" s="21">
        <f>1200*LOG(H13/F13,2)</f>
        <v>-17.596287865940184</v>
      </c>
      <c r="K13" s="27">
        <v>1.781545449</v>
      </c>
      <c r="L13" s="23">
        <f>K13*L3</f>
        <v>466.09860964007396</v>
      </c>
      <c r="M13" s="23">
        <f>L13-F13</f>
        <v>-4.828190359925998</v>
      </c>
      <c r="N13" s="23">
        <f>1200*LOG(L13/F13,2)</f>
        <v>-17.84114163107827</v>
      </c>
      <c r="O13" s="24"/>
    </row>
    <row r="14" spans="1:15" ht="12.75">
      <c r="A14" s="24" t="s">
        <v>51</v>
      </c>
      <c r="B14" s="25" t="s">
        <v>52</v>
      </c>
      <c r="C14" s="26">
        <v>11</v>
      </c>
      <c r="D14" s="17" t="s">
        <v>53</v>
      </c>
      <c r="E14" s="18">
        <f>15/8</f>
        <v>1.875</v>
      </c>
      <c r="F14" s="19">
        <f>E14*F3</f>
        <v>490.5487499999999</v>
      </c>
      <c r="G14" s="20">
        <f>2^(C14/12)</f>
        <v>1.8877486253633868</v>
      </c>
      <c r="H14" s="21">
        <f>G14*H3</f>
        <v>493.8841218593214</v>
      </c>
      <c r="I14" s="21">
        <f>H14-F14</f>
        <v>3.3353718593214694</v>
      </c>
      <c r="J14" s="21">
        <f>1200*LOG(H14/F14,2)</f>
        <v>11.731285269777747</v>
      </c>
      <c r="K14" s="27">
        <v>1.878842233</v>
      </c>
      <c r="L14" s="23">
        <f>K14*L3</f>
        <v>491.55397805085795</v>
      </c>
      <c r="M14" s="23">
        <f>L14-F14</f>
        <v>1.0052280508580225</v>
      </c>
      <c r="N14" s="23">
        <f>1200*LOG(L14/F14,2)</f>
        <v>3.5439991902109487</v>
      </c>
      <c r="O14" s="24"/>
    </row>
    <row r="15" spans="1:15" ht="12.75">
      <c r="A15" s="24" t="s">
        <v>54</v>
      </c>
      <c r="B15" s="25" t="s">
        <v>15</v>
      </c>
      <c r="C15" s="26">
        <v>12</v>
      </c>
      <c r="D15" s="17" t="s">
        <v>55</v>
      </c>
      <c r="E15" s="18">
        <v>2</v>
      </c>
      <c r="F15" s="19">
        <f>E15*F3</f>
        <v>523.252</v>
      </c>
      <c r="G15" s="20">
        <f>2^(C15/12)</f>
        <v>2</v>
      </c>
      <c r="H15" s="21">
        <f>G15*H3</f>
        <v>523.252</v>
      </c>
      <c r="I15" s="21">
        <f>H15-F15</f>
        <v>0</v>
      </c>
      <c r="J15" s="21">
        <f>1200*LOG(H15/F15,2)</f>
        <v>0</v>
      </c>
      <c r="K15" s="22">
        <v>2</v>
      </c>
      <c r="L15" s="23">
        <f>K15*L3</f>
        <v>523.252</v>
      </c>
      <c r="M15" s="23">
        <f>L15-F15</f>
        <v>0</v>
      </c>
      <c r="N15" s="23">
        <f>1200*LOG(L15/F15,2)</f>
        <v>0</v>
      </c>
      <c r="O15" s="24"/>
    </row>
    <row r="16" spans="1:15" ht="5.25" customHeight="1">
      <c r="A16" s="31"/>
      <c r="B16" s="31"/>
      <c r="C16" s="31"/>
      <c r="D16" s="32"/>
      <c r="E16" s="31"/>
      <c r="F16" s="31"/>
      <c r="G16" s="31"/>
      <c r="K16" s="31"/>
      <c r="L16" s="31"/>
      <c r="M16" s="31"/>
      <c r="N16" s="31"/>
      <c r="O16" s="31"/>
    </row>
    <row r="17" spans="1:15" ht="12.75" customHeight="1">
      <c r="A17" s="33" t="s">
        <v>56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24.75" customHeight="1">
      <c r="A18" s="34" t="s">
        <v>57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ht="68.25" customHeight="1"/>
    <row r="21" ht="14.25" customHeight="1"/>
    <row r="22" ht="14.25" customHeight="1"/>
    <row r="23" ht="14.25" customHeight="1"/>
    <row r="24" ht="14.25" customHeight="1"/>
    <row r="25" ht="14.25" customHeight="1"/>
    <row r="26" ht="6.75" customHeight="1"/>
    <row r="28" ht="13.5" customHeight="1"/>
    <row r="29" ht="13.5" customHeight="1"/>
    <row r="30" ht="13.5" customHeight="1"/>
    <row r="31" ht="13.5" customHeight="1"/>
    <row r="32" ht="13.5" customHeight="1"/>
    <row r="33" ht="6.75" customHeight="1"/>
    <row r="35" ht="14.25" customHeight="1"/>
    <row r="36" ht="14.25" customHeight="1"/>
    <row r="37" ht="14.25" customHeight="1"/>
    <row r="38" ht="14.25" customHeight="1"/>
    <row r="39" ht="14.25" customHeight="1"/>
  </sheetData>
  <sheetProtection selectLockedCells="1" selectUnlockedCells="1"/>
  <mergeCells count="2">
    <mergeCell ref="A17:O17"/>
    <mergeCell ref="A18:O1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 Sun</dc:creator>
  <cp:keywords/>
  <dc:description/>
  <cp:lastModifiedBy>Ying Sun</cp:lastModifiedBy>
  <dcterms:created xsi:type="dcterms:W3CDTF">2017-02-16T23:33:10Z</dcterms:created>
  <dcterms:modified xsi:type="dcterms:W3CDTF">2019-01-23T02:35:30Z</dcterms:modified>
  <cp:category/>
  <cp:version/>
  <cp:contentType/>
  <cp:contentStatus/>
  <cp:revision>18</cp:revision>
</cp:coreProperties>
</file>